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 Gust\STATE QUARTERLY REPORTS\2021\3rd Qtr\"/>
    </mc:Choice>
  </mc:AlternateContent>
  <xr:revisionPtr revIDLastSave="0" documentId="13_ncr:1_{60556854-B231-492A-AECF-AB321E4232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6" i="1"/>
  <c r="E21" i="1"/>
  <c r="F21" i="1"/>
  <c r="J16" i="1"/>
  <c r="K16" i="1" s="1"/>
  <c r="F29" i="1" l="1"/>
  <c r="I12" i="1"/>
  <c r="M11" i="1"/>
  <c r="N11" i="1" s="1"/>
  <c r="K11" i="1"/>
  <c r="I11" i="1" l="1"/>
  <c r="F26" i="1" l="1"/>
  <c r="F28" i="1"/>
  <c r="F54" i="1" l="1"/>
  <c r="G30" i="1"/>
  <c r="G44" i="1" l="1"/>
  <c r="G52" i="1"/>
  <c r="G39" i="1"/>
  <c r="G38" i="1"/>
  <c r="G50" i="1" l="1"/>
  <c r="G4" i="1" l="1"/>
  <c r="E14" i="1" l="1"/>
  <c r="F14" i="1" l="1"/>
  <c r="G14" i="1" l="1"/>
  <c r="K17" i="1"/>
  <c r="E68" i="1" l="1"/>
  <c r="G68" i="1" l="1"/>
  <c r="F68" i="1"/>
  <c r="F69" i="1" s="1"/>
  <c r="K4" i="1" l="1"/>
  <c r="K5" i="1"/>
  <c r="K6" i="1"/>
  <c r="K7" i="1"/>
  <c r="K8" i="1"/>
  <c r="K19" i="1" l="1"/>
  <c r="G5" i="1"/>
  <c r="G6" i="1"/>
  <c r="G7" i="1"/>
  <c r="G21" i="1" l="1"/>
  <c r="E54" i="1"/>
  <c r="G33" i="1"/>
  <c r="G54" i="1"/>
  <c r="E69" i="1" l="1"/>
  <c r="G69" i="1"/>
</calcChain>
</file>

<file path=xl/sharedStrings.xml><?xml version="1.0" encoding="utf-8"?>
<sst xmlns="http://schemas.openxmlformats.org/spreadsheetml/2006/main" count="223" uniqueCount="180">
  <si>
    <t>STATE</t>
  </si>
  <si>
    <t>TREASURER</t>
  </si>
  <si>
    <t>CIVIL FEES</t>
  </si>
  <si>
    <t>Birth Certificate</t>
  </si>
  <si>
    <t xml:space="preserve">103-44-125 </t>
  </si>
  <si>
    <t>Formal Marriage License</t>
  </si>
  <si>
    <t>103-44-124</t>
  </si>
  <si>
    <t>Juror Donations to Crime Victims</t>
  </si>
  <si>
    <t>Declaration of Informal Marriage</t>
  </si>
  <si>
    <t>Nondisclosure Fees</t>
  </si>
  <si>
    <t>Indigent Legal Services</t>
  </si>
  <si>
    <t>Judicial Fund Filing Fees</t>
  </si>
  <si>
    <t>Divorce &amp; Family Law Cases</t>
  </si>
  <si>
    <t>103-44-126</t>
  </si>
  <si>
    <t>103-44-111</t>
  </si>
  <si>
    <t xml:space="preserve">     Justice Courts</t>
  </si>
  <si>
    <t xml:space="preserve">     Statutory County Court</t>
  </si>
  <si>
    <t>Judicial Support Fee</t>
  </si>
  <si>
    <t>103-44-121</t>
  </si>
  <si>
    <t>(treasurer)</t>
  </si>
  <si>
    <t>(auditor)</t>
  </si>
  <si>
    <t>Other than Divorce/Family Law</t>
  </si>
  <si>
    <t>103-44-127</t>
  </si>
  <si>
    <t>GRAND TOTAL</t>
  </si>
  <si>
    <t>STATE CRIMINAL COSTS &amp; FEES</t>
  </si>
  <si>
    <t>103-44-102</t>
  </si>
  <si>
    <t>103-44-122</t>
  </si>
  <si>
    <t>Bail Bond Fee</t>
  </si>
  <si>
    <t>DNA Testing</t>
  </si>
  <si>
    <t>103-44-129</t>
  </si>
  <si>
    <t>EMS Trauma Fund</t>
  </si>
  <si>
    <t>103-44-128</t>
  </si>
  <si>
    <t>103-44-130</t>
  </si>
  <si>
    <t>103-44-123</t>
  </si>
  <si>
    <t>Peace Officer Fees</t>
  </si>
  <si>
    <t>103-44-115</t>
  </si>
  <si>
    <t>Fail To Appear Fees</t>
  </si>
  <si>
    <t>103-44-105</t>
  </si>
  <si>
    <t>Judicial Fund-Statutory County Crt</t>
  </si>
  <si>
    <t>103-44-113</t>
  </si>
  <si>
    <t>Time Payment Fees</t>
  </si>
  <si>
    <t>103-44-112</t>
  </si>
  <si>
    <t>103-44-132</t>
  </si>
  <si>
    <t>103-44-133</t>
  </si>
  <si>
    <t xml:space="preserve">TOTAL DUE THIS REPORT </t>
  </si>
  <si>
    <t>TOTAL DUE THIS REPORT</t>
  </si>
  <si>
    <t>TOTAL DUE ALL REPORTS THIS QUARTER</t>
  </si>
  <si>
    <t>103-44-134</t>
  </si>
  <si>
    <t>103-44-103</t>
  </si>
  <si>
    <t>103-44-117</t>
  </si>
  <si>
    <t>103-44-135</t>
  </si>
  <si>
    <t>103-44-136</t>
  </si>
  <si>
    <r>
      <t>Total</t>
    </r>
    <r>
      <rPr>
        <sz val="10"/>
        <rFont val="Arial"/>
        <family val="2"/>
      </rPr>
      <t xml:space="preserve"> Indigent Legal Services</t>
    </r>
  </si>
  <si>
    <t xml:space="preserve"> </t>
  </si>
  <si>
    <t>Juvenile Case Manager Fund</t>
  </si>
  <si>
    <t>103-44-118</t>
  </si>
  <si>
    <t>103-44-120</t>
  </si>
  <si>
    <t>Child Seat Belt (annual report)</t>
  </si>
  <si>
    <t>103-44-116</t>
  </si>
  <si>
    <t>0.25xNo.</t>
  </si>
  <si>
    <t>Amount/</t>
  </si>
  <si>
    <t>Case</t>
  </si>
  <si>
    <t>Number of</t>
  </si>
  <si>
    <t>Cases</t>
  </si>
  <si>
    <t>Amount from</t>
  </si>
  <si>
    <t>Factor</t>
  </si>
  <si>
    <t>1.</t>
  </si>
  <si>
    <t>2.</t>
  </si>
  <si>
    <t>3.</t>
  </si>
  <si>
    <t>4.</t>
  </si>
  <si>
    <t>5.</t>
  </si>
  <si>
    <t>6.</t>
  </si>
  <si>
    <t>7.</t>
  </si>
  <si>
    <t>11.</t>
  </si>
  <si>
    <t>10c.</t>
  </si>
  <si>
    <t>10a.</t>
  </si>
  <si>
    <t>10b.</t>
  </si>
  <si>
    <t>8b.</t>
  </si>
  <si>
    <t>8a</t>
  </si>
  <si>
    <t>12.</t>
  </si>
  <si>
    <t>10.</t>
  </si>
  <si>
    <t>13.</t>
  </si>
  <si>
    <t>15.</t>
  </si>
  <si>
    <t xml:space="preserve">     District Court Civil</t>
  </si>
  <si>
    <t>Treasurer Rpt</t>
  </si>
  <si>
    <t>14.</t>
  </si>
  <si>
    <t>Moving Violation Fees</t>
  </si>
  <si>
    <t>SPECIALTY COURT PROGRAM</t>
  </si>
  <si>
    <t>ELECTRONIC FILING SYSTEM - STATE FUND</t>
  </si>
  <si>
    <t>District Court Filing Fees</t>
  </si>
  <si>
    <t>County Court Filing Fees</t>
  </si>
  <si>
    <t>Justice Court Filing Fees</t>
  </si>
  <si>
    <t>103-44-137</t>
  </si>
  <si>
    <t>District Court Convictions</t>
  </si>
  <si>
    <t>County Courts Convictions</t>
  </si>
  <si>
    <t>103-44-138</t>
  </si>
  <si>
    <t>25.</t>
  </si>
  <si>
    <t>103-51559-147</t>
  </si>
  <si>
    <t>103-51568-147</t>
  </si>
  <si>
    <t>103-51567-147</t>
  </si>
  <si>
    <t>103-51557-147</t>
  </si>
  <si>
    <t>103-51573-147</t>
  </si>
  <si>
    <t>103-51556-147</t>
  </si>
  <si>
    <t>103-51577-147</t>
  </si>
  <si>
    <t>103-51569-147</t>
  </si>
  <si>
    <t>103-51570-147</t>
  </si>
  <si>
    <t>103-51575-147</t>
  </si>
  <si>
    <t>103-51550-147</t>
  </si>
  <si>
    <t>103-51565-147</t>
  </si>
  <si>
    <t>103-51572-147</t>
  </si>
  <si>
    <t>103-51571-147</t>
  </si>
  <si>
    <t>103-51561-147</t>
  </si>
  <si>
    <t>103-51563-147</t>
  </si>
  <si>
    <t>103-51553-147</t>
  </si>
  <si>
    <t>103-51579-147</t>
  </si>
  <si>
    <t>103-51560-147</t>
  </si>
  <si>
    <t>103-51580-147</t>
  </si>
  <si>
    <t>178-51009-558 &amp; 179-51009-187</t>
  </si>
  <si>
    <t>103-51564-147</t>
  </si>
  <si>
    <t>103-55753-147</t>
  </si>
  <si>
    <t>103-51581-147</t>
  </si>
  <si>
    <t>103-51582-147</t>
  </si>
  <si>
    <t>103-51583-147</t>
  </si>
  <si>
    <t>12</t>
  </si>
  <si>
    <t>Judical &amp; Crt Support Pers Training</t>
  </si>
  <si>
    <t>103-44-139</t>
  </si>
  <si>
    <t>103-55752-147</t>
  </si>
  <si>
    <t>Prior Mandatory Cost (JRF, IDF &amp; JS comb.)</t>
  </si>
  <si>
    <t>Juv Probation Diversion Fee (JPD)</t>
  </si>
  <si>
    <t>8.</t>
  </si>
  <si>
    <t>State Traffic Fine (STF2)</t>
  </si>
  <si>
    <t>103-44-140</t>
  </si>
  <si>
    <t>9.</t>
  </si>
  <si>
    <t>State Traffic Fine (STF) Prior to 09/01/19</t>
  </si>
  <si>
    <t>103-44-001</t>
  </si>
  <si>
    <t>DNA Testing Felony Convictions (DNA)</t>
  </si>
  <si>
    <t>DNA Testing MSDM &amp; CS</t>
  </si>
  <si>
    <t>Truancy Prevention &amp; Diversion Fund  (TPD)</t>
  </si>
  <si>
    <t>16.</t>
  </si>
  <si>
    <t>19.</t>
  </si>
  <si>
    <t>17.</t>
  </si>
  <si>
    <t>20.</t>
  </si>
  <si>
    <t xml:space="preserve">Motor Carrier Wt Violation </t>
  </si>
  <si>
    <t>21.</t>
  </si>
  <si>
    <t xml:space="preserve">         (JS  Judicial Support Fee)</t>
  </si>
  <si>
    <t>22.</t>
  </si>
  <si>
    <t>Driving Record Fee (DRF)</t>
  </si>
  <si>
    <t>103-44-131</t>
  </si>
  <si>
    <t>103-51501-147</t>
  </si>
  <si>
    <t>103-51566-147</t>
  </si>
  <si>
    <t>Intoxicated Drive Fine DWI</t>
  </si>
  <si>
    <t>103-44-000</t>
  </si>
  <si>
    <t>1</t>
  </si>
  <si>
    <t>Consolidated Court Costs Prior to 01/01/20</t>
  </si>
  <si>
    <t>Consolidated 01-01-20 and forward</t>
  </si>
  <si>
    <t>103-43-995</t>
  </si>
  <si>
    <t>103-43-996</t>
  </si>
  <si>
    <t>103-43-998</t>
  </si>
  <si>
    <t>103-51576-147</t>
  </si>
  <si>
    <t>103-51500-147</t>
  </si>
  <si>
    <t>103-51551-147</t>
  </si>
  <si>
    <t>103-51552-147</t>
  </si>
  <si>
    <t>103-51554-147</t>
  </si>
  <si>
    <t>103-51555-147</t>
  </si>
  <si>
    <t>103-51558-147</t>
  </si>
  <si>
    <t>103-43-997</t>
  </si>
  <si>
    <t>Total</t>
  </si>
  <si>
    <t>178-47-100 &amp; 179-47-100</t>
  </si>
  <si>
    <t>103-51574-147</t>
  </si>
  <si>
    <t>We don’t collect</t>
  </si>
  <si>
    <t>we don’t collect</t>
  </si>
  <si>
    <t>103-51578-147</t>
  </si>
  <si>
    <t>Amount Collected</t>
  </si>
  <si>
    <t>Number of Cases (/6)</t>
  </si>
  <si>
    <t>Round # of Cases  in Col K</t>
  </si>
  <si>
    <t>Grand Total</t>
  </si>
  <si>
    <t>Amount to State</t>
  </si>
  <si>
    <t>Amount to Treasurer</t>
  </si>
  <si>
    <t>Run report 103-44119 form 40-154 Texas Home Visiting Program    (mail chek with Form)</t>
  </si>
  <si>
    <t>STATE QUARTERLY REPORT - July -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</si>
</sst>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Microsoft Sans Serif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" fillId="0" borderId="0" xfId="0" applyFont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left"/>
    </xf>
    <xf numFmtId="0" fontId="3" fillId="0" borderId="2" xfId="0" applyFont="1" applyBorder="1"/>
    <xf numFmtId="0" fontId="0" fillId="0" borderId="3" xfId="0" applyBorder="1"/>
    <xf numFmtId="0" fontId="1" fillId="0" borderId="0" xfId="0" applyFont="1" applyFill="1" applyBorder="1" applyAlignment="1">
      <alignment horizontal="left"/>
    </xf>
    <xf numFmtId="40" fontId="4" fillId="0" borderId="0" xfId="0" applyNumberFormat="1" applyFont="1" applyAlignment="1">
      <alignment horizontal="centerContinuous"/>
    </xf>
    <xf numFmtId="40" fontId="1" fillId="0" borderId="0" xfId="0" applyNumberFormat="1" applyFont="1" applyBorder="1" applyAlignment="1">
      <alignment horizontal="right"/>
    </xf>
    <xf numFmtId="40" fontId="0" fillId="0" borderId="0" xfId="0" applyNumberFormat="1" applyAlignment="1">
      <alignment horizontal="right"/>
    </xf>
    <xf numFmtId="40" fontId="0" fillId="0" borderId="0" xfId="0" applyNumberFormat="1"/>
    <xf numFmtId="4" fontId="8" fillId="0" borderId="0" xfId="0" applyNumberFormat="1" applyFont="1"/>
    <xf numFmtId="40" fontId="8" fillId="0" borderId="0" xfId="0" applyNumberFormat="1" applyFont="1" applyBorder="1" applyAlignment="1">
      <alignment horizontal="right"/>
    </xf>
    <xf numFmtId="9" fontId="0" fillId="0" borderId="0" xfId="0" applyNumberFormat="1"/>
    <xf numFmtId="9" fontId="8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/>
    <xf numFmtId="0" fontId="8" fillId="0" borderId="5" xfId="0" applyFont="1" applyBorder="1" applyAlignment="1">
      <alignment horizontal="center"/>
    </xf>
    <xf numFmtId="40" fontId="8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40" fontId="8" fillId="0" borderId="6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0" borderId="0" xfId="0" applyFill="1"/>
    <xf numFmtId="164" fontId="7" fillId="0" borderId="3" xfId="0" applyNumberFormat="1" applyFont="1" applyBorder="1"/>
    <xf numFmtId="164" fontId="7" fillId="0" borderId="7" xfId="0" applyNumberFormat="1" applyFont="1" applyBorder="1"/>
    <xf numFmtId="0" fontId="9" fillId="0" borderId="1" xfId="0" applyFont="1" applyBorder="1" applyAlignment="1">
      <alignment horizontal="center"/>
    </xf>
    <xf numFmtId="40" fontId="9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0" fontId="8" fillId="0" borderId="0" xfId="0" applyNumberFormat="1" applyFont="1" applyFill="1" applyAlignment="1">
      <alignment horizontal="right"/>
    </xf>
    <xf numFmtId="0" fontId="9" fillId="0" borderId="5" xfId="0" applyFont="1" applyBorder="1" applyAlignment="1">
      <alignment horizontal="center"/>
    </xf>
    <xf numFmtId="0" fontId="0" fillId="0" borderId="8" xfId="0" applyBorder="1"/>
    <xf numFmtId="49" fontId="7" fillId="0" borderId="0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0" fontId="0" fillId="0" borderId="0" xfId="0" applyNumberFormat="1" applyBorder="1"/>
    <xf numFmtId="40" fontId="0" fillId="0" borderId="0" xfId="0" applyNumberFormat="1" applyFill="1" applyAlignment="1">
      <alignment horizontal="right"/>
    </xf>
    <xf numFmtId="40" fontId="0" fillId="0" borderId="0" xfId="0" applyNumberFormat="1" applyFill="1"/>
    <xf numFmtId="40" fontId="1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/>
    <xf numFmtId="164" fontId="0" fillId="0" borderId="0" xfId="0" applyNumberFormat="1" applyFill="1"/>
    <xf numFmtId="164" fontId="7" fillId="0" borderId="3" xfId="0" applyNumberFormat="1" applyFont="1" applyFill="1" applyBorder="1"/>
    <xf numFmtId="40" fontId="1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1" fillId="0" borderId="0" xfId="0" applyFont="1"/>
    <xf numFmtId="40" fontId="0" fillId="0" borderId="0" xfId="0" applyNumberFormat="1" applyFill="1" applyBorder="1"/>
    <xf numFmtId="165" fontId="8" fillId="0" borderId="5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0" fontId="1" fillId="0" borderId="0" xfId="0" applyFont="1" applyFill="1"/>
    <xf numFmtId="0" fontId="4" fillId="0" borderId="5" xfId="0" applyFont="1" applyBorder="1" applyAlignment="1">
      <alignment horizontal="left"/>
    </xf>
    <xf numFmtId="40" fontId="8" fillId="0" borderId="4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0" xfId="0" applyFont="1" applyFill="1" applyBorder="1"/>
    <xf numFmtId="44" fontId="4" fillId="0" borderId="0" xfId="1" applyFont="1" applyAlignment="1">
      <alignment horizontal="right"/>
    </xf>
    <xf numFmtId="0" fontId="1" fillId="0" borderId="0" xfId="0" applyFont="1" applyFill="1" applyAlignment="1">
      <alignment wrapText="1"/>
    </xf>
    <xf numFmtId="44" fontId="4" fillId="0" borderId="0" xfId="1" applyFont="1" applyFill="1" applyAlignment="1">
      <alignment horizontal="right"/>
    </xf>
    <xf numFmtId="40" fontId="4" fillId="0" borderId="0" xfId="0" applyNumberFormat="1" applyFont="1" applyFill="1" applyAlignment="1">
      <alignment horizontal="right"/>
    </xf>
    <xf numFmtId="40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44" fontId="4" fillId="0" borderId="8" xfId="1" applyFont="1" applyBorder="1" applyAlignment="1">
      <alignment horizontal="right"/>
    </xf>
    <xf numFmtId="164" fontId="4" fillId="0" borderId="0" xfId="0" applyNumberFormat="1" applyFont="1" applyFill="1"/>
    <xf numFmtId="40" fontId="1" fillId="0" borderId="4" xfId="0" applyNumberFormat="1" applyFont="1" applyFill="1" applyBorder="1" applyAlignment="1">
      <alignment horizontal="right"/>
    </xf>
    <xf numFmtId="40" fontId="0" fillId="0" borderId="0" xfId="0" applyNumberFormat="1" applyFill="1" applyBorder="1" applyAlignment="1">
      <alignment horizontal="right"/>
    </xf>
    <xf numFmtId="40" fontId="0" fillId="0" borderId="4" xfId="0" applyNumberFormat="1" applyFill="1" applyBorder="1" applyAlignment="1">
      <alignment horizontal="right"/>
    </xf>
    <xf numFmtId="164" fontId="0" fillId="0" borderId="4" xfId="0" applyNumberFormat="1" applyFill="1" applyBorder="1"/>
    <xf numFmtId="40" fontId="4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Fill="1" applyAlignment="1">
      <alignment horizontal="centerContinuous"/>
    </xf>
    <xf numFmtId="0" fontId="9" fillId="0" borderId="5" xfId="0" applyFont="1" applyFill="1" applyBorder="1" applyAlignment="1">
      <alignment horizontal="center"/>
    </xf>
    <xf numFmtId="0" fontId="0" fillId="0" borderId="8" xfId="0" applyFill="1" applyBorder="1"/>
    <xf numFmtId="0" fontId="0" fillId="0" borderId="3" xfId="0" applyFill="1" applyBorder="1"/>
    <xf numFmtId="40" fontId="8" fillId="0" borderId="4" xfId="0" applyNumberFormat="1" applyFont="1" applyFill="1" applyBorder="1" applyAlignment="1">
      <alignment horizontal="right" vertical="center"/>
    </xf>
    <xf numFmtId="40" fontId="0" fillId="0" borderId="4" xfId="0" applyNumberFormat="1" applyFill="1" applyBorder="1" applyAlignment="1">
      <alignment horizontal="right" vertical="center"/>
    </xf>
    <xf numFmtId="164" fontId="0" fillId="0" borderId="0" xfId="0" applyNumberFormat="1"/>
    <xf numFmtId="0" fontId="1" fillId="3" borderId="0" xfId="0" applyFont="1" applyFill="1" applyBorder="1" applyAlignment="1">
      <alignment horizontal="left"/>
    </xf>
    <xf numFmtId="2" fontId="4" fillId="0" borderId="0" xfId="0" applyNumberFormat="1" applyFont="1" applyFill="1"/>
    <xf numFmtId="40" fontId="7" fillId="0" borderId="0" xfId="0" applyNumberFormat="1" applyFont="1" applyFill="1" applyAlignment="1">
      <alignment horizontal="right"/>
    </xf>
    <xf numFmtId="40" fontId="9" fillId="0" borderId="5" xfId="0" applyNumberFormat="1" applyFont="1" applyFill="1" applyBorder="1" applyAlignment="1">
      <alignment horizontal="center"/>
    </xf>
    <xf numFmtId="40" fontId="0" fillId="0" borderId="8" xfId="0" applyNumberFormat="1" applyFill="1" applyBorder="1" applyAlignment="1">
      <alignment horizontal="right"/>
    </xf>
    <xf numFmtId="40" fontId="0" fillId="4" borderId="0" xfId="0" applyNumberFormat="1" applyFill="1" applyAlignment="1">
      <alignment horizontal="right"/>
    </xf>
    <xf numFmtId="164" fontId="7" fillId="4" borderId="0" xfId="0" applyNumberFormat="1" applyFont="1" applyFill="1"/>
    <xf numFmtId="40" fontId="7" fillId="0" borderId="0" xfId="0" applyNumberFormat="1" applyFont="1" applyFill="1" applyBorder="1" applyAlignment="1">
      <alignment horizontal="right"/>
    </xf>
    <xf numFmtId="0" fontId="0" fillId="5" borderId="0" xfId="0" applyFill="1" applyBorder="1"/>
    <xf numFmtId="0" fontId="0" fillId="5" borderId="0" xfId="0" applyFill="1"/>
    <xf numFmtId="0" fontId="1" fillId="5" borderId="0" xfId="0" applyFont="1" applyFill="1" applyBorder="1"/>
    <xf numFmtId="0" fontId="1" fillId="5" borderId="0" xfId="0" applyFont="1" applyFill="1"/>
    <xf numFmtId="0" fontId="0" fillId="0" borderId="0" xfId="0" applyFont="1" applyFill="1"/>
    <xf numFmtId="9" fontId="0" fillId="0" borderId="0" xfId="0" applyNumberFormat="1" applyFill="1"/>
    <xf numFmtId="40" fontId="0" fillId="0" borderId="0" xfId="0" applyNumberForma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165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9" fontId="0" fillId="0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0" fontId="1" fillId="0" borderId="0" xfId="0" applyNumberFormat="1" applyFont="1" applyFill="1" applyAlignment="1">
      <alignment wrapText="1"/>
    </xf>
    <xf numFmtId="164" fontId="11" fillId="0" borderId="0" xfId="0" applyNumberFormat="1" applyFont="1" applyAlignment="1">
      <alignment horizontal="center"/>
    </xf>
    <xf numFmtId="40" fontId="11" fillId="0" borderId="0" xfId="0" applyNumberFormat="1" applyFont="1" applyFill="1" applyAlignment="1">
      <alignment horizontal="right"/>
    </xf>
    <xf numFmtId="1" fontId="11" fillId="0" borderId="0" xfId="0" applyNumberFormat="1" applyFont="1" applyAlignment="1">
      <alignment horizontal="center"/>
    </xf>
    <xf numFmtId="40" fontId="12" fillId="0" borderId="0" xfId="0" applyNumberFormat="1" applyFont="1"/>
    <xf numFmtId="165" fontId="12" fillId="0" borderId="0" xfId="0" applyNumberFormat="1" applyFont="1"/>
    <xf numFmtId="49" fontId="7" fillId="0" borderId="0" xfId="0" applyNumberFormat="1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7" fillId="0" borderId="0" xfId="0" applyFont="1" applyFill="1"/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1"/>
  <sheetViews>
    <sheetView tabSelected="1" zoomScaleNormal="100" workbookViewId="0">
      <selection activeCell="S19" sqref="S19"/>
    </sheetView>
  </sheetViews>
  <sheetFormatPr defaultRowHeight="12.75" x14ac:dyDescent="0.2"/>
  <cols>
    <col min="1" max="1" width="3.7109375" style="29" customWidth="1"/>
    <col min="2" max="2" width="40.85546875" customWidth="1"/>
    <col min="3" max="3" width="14.5703125" style="24" customWidth="1"/>
    <col min="4" max="4" width="15.140625" customWidth="1"/>
    <col min="5" max="5" width="18.140625" style="12" customWidth="1"/>
    <col min="6" max="6" width="20.5703125" customWidth="1"/>
    <col min="7" max="7" width="12" bestFit="1" customWidth="1"/>
    <col min="8" max="8" width="8.42578125" hidden="1" customWidth="1"/>
    <col min="9" max="9" width="12.140625" style="12" hidden="1" customWidth="1"/>
    <col min="10" max="10" width="15.85546875" style="12" hidden="1" customWidth="1"/>
    <col min="11" max="11" width="9.5703125" style="18" hidden="1" customWidth="1"/>
    <col min="12" max="12" width="14.140625" style="92" hidden="1" customWidth="1"/>
    <col min="13" max="13" width="14.5703125" style="92" hidden="1" customWidth="1"/>
    <col min="14" max="14" width="9.5703125" hidden="1" customWidth="1"/>
    <col min="15" max="15" width="1.5703125" hidden="1" customWidth="1"/>
    <col min="16" max="17" width="0" hidden="1" customWidth="1"/>
  </cols>
  <sheetData>
    <row r="1" spans="1:14" ht="18" x14ac:dyDescent="0.25">
      <c r="B1" s="116" t="s">
        <v>179</v>
      </c>
      <c r="C1" s="116"/>
      <c r="D1" s="116"/>
      <c r="E1" s="116"/>
      <c r="F1" s="116"/>
      <c r="G1" s="116"/>
    </row>
    <row r="2" spans="1:14" ht="15.75" x14ac:dyDescent="0.25">
      <c r="B2" s="2"/>
      <c r="C2" s="68"/>
      <c r="D2" s="2"/>
      <c r="E2" s="9"/>
      <c r="F2" s="1"/>
      <c r="G2" s="1"/>
      <c r="H2" s="19" t="s">
        <v>65</v>
      </c>
      <c r="I2" s="20" t="s">
        <v>64</v>
      </c>
      <c r="J2" s="20" t="s">
        <v>60</v>
      </c>
      <c r="K2" s="46" t="s">
        <v>62</v>
      </c>
    </row>
    <row r="3" spans="1:14" x14ac:dyDescent="0.2">
      <c r="B3" s="5" t="s">
        <v>2</v>
      </c>
      <c r="C3" s="58" t="s">
        <v>19</v>
      </c>
      <c r="D3" s="27" t="s">
        <v>20</v>
      </c>
      <c r="E3" s="28" t="s">
        <v>1</v>
      </c>
      <c r="F3" s="27" t="s">
        <v>0</v>
      </c>
      <c r="G3" s="27" t="s">
        <v>23</v>
      </c>
      <c r="H3" s="21"/>
      <c r="I3" s="42" t="s">
        <v>84</v>
      </c>
      <c r="J3" s="22" t="s">
        <v>61</v>
      </c>
      <c r="K3" s="47" t="s">
        <v>63</v>
      </c>
    </row>
    <row r="4" spans="1:14" x14ac:dyDescent="0.2">
      <c r="A4" s="29" t="s">
        <v>66</v>
      </c>
      <c r="B4" s="24" t="s">
        <v>3</v>
      </c>
      <c r="C4" s="24" t="s">
        <v>4</v>
      </c>
      <c r="D4" s="24" t="s">
        <v>98</v>
      </c>
      <c r="E4" s="36">
        <v>0</v>
      </c>
      <c r="F4" s="36">
        <v>433.8</v>
      </c>
      <c r="G4" s="36">
        <f>E4+F4</f>
        <v>433.8</v>
      </c>
      <c r="H4" s="88"/>
      <c r="I4" s="105">
        <v>217.8</v>
      </c>
      <c r="J4" s="36">
        <v>1.8</v>
      </c>
      <c r="K4" s="36">
        <f t="shared" ref="K4:K19" si="0">I4/J4</f>
        <v>121</v>
      </c>
    </row>
    <row r="5" spans="1:14" x14ac:dyDescent="0.2">
      <c r="A5" s="29" t="s">
        <v>67</v>
      </c>
      <c r="B5" s="24" t="s">
        <v>5</v>
      </c>
      <c r="C5" s="24" t="s">
        <v>6</v>
      </c>
      <c r="D5" s="24" t="s">
        <v>99</v>
      </c>
      <c r="E5" s="36">
        <v>0</v>
      </c>
      <c r="F5" s="36">
        <v>1530</v>
      </c>
      <c r="G5" s="36">
        <f t="shared" ref="G5:G7" si="1">E5+F5</f>
        <v>1530</v>
      </c>
      <c r="H5" s="88"/>
      <c r="I5" s="105">
        <v>1950</v>
      </c>
      <c r="J5" s="36">
        <v>30</v>
      </c>
      <c r="K5" s="36">
        <f t="shared" si="0"/>
        <v>65</v>
      </c>
    </row>
    <row r="6" spans="1:14" x14ac:dyDescent="0.2">
      <c r="A6" s="29" t="s">
        <v>68</v>
      </c>
      <c r="B6" s="24" t="s">
        <v>8</v>
      </c>
      <c r="C6" s="24" t="s">
        <v>47</v>
      </c>
      <c r="D6" s="24" t="s">
        <v>100</v>
      </c>
      <c r="E6" s="36">
        <v>0</v>
      </c>
      <c r="F6" s="36">
        <v>50</v>
      </c>
      <c r="G6" s="36">
        <f t="shared" si="1"/>
        <v>50</v>
      </c>
      <c r="H6" s="88"/>
      <c r="I6" s="105">
        <v>0</v>
      </c>
      <c r="J6" s="36">
        <v>12.5</v>
      </c>
      <c r="K6" s="36">
        <f t="shared" si="0"/>
        <v>0</v>
      </c>
      <c r="M6" s="94"/>
    </row>
    <row r="7" spans="1:14" x14ac:dyDescent="0.2">
      <c r="A7" s="29" t="s">
        <v>69</v>
      </c>
      <c r="B7" s="24" t="s">
        <v>9</v>
      </c>
      <c r="C7" s="24" t="s">
        <v>58</v>
      </c>
      <c r="D7" s="24" t="s">
        <v>101</v>
      </c>
      <c r="E7" s="36">
        <v>0</v>
      </c>
      <c r="F7" s="36">
        <v>0</v>
      </c>
      <c r="G7" s="36">
        <f t="shared" si="1"/>
        <v>0</v>
      </c>
      <c r="H7" s="88"/>
      <c r="I7" s="105">
        <v>0</v>
      </c>
      <c r="J7" s="36">
        <v>28</v>
      </c>
      <c r="K7" s="36">
        <f t="shared" si="0"/>
        <v>0</v>
      </c>
    </row>
    <row r="8" spans="1:14" x14ac:dyDescent="0.2">
      <c r="A8" s="29" t="s">
        <v>70</v>
      </c>
      <c r="B8" s="24" t="s">
        <v>7</v>
      </c>
      <c r="C8" s="24" t="s">
        <v>48</v>
      </c>
      <c r="D8" s="24" t="s">
        <v>102</v>
      </c>
      <c r="E8" s="36">
        <v>0</v>
      </c>
      <c r="F8" s="36">
        <v>227</v>
      </c>
      <c r="G8" s="36">
        <v>227</v>
      </c>
      <c r="H8" s="88"/>
      <c r="I8" s="105">
        <v>0</v>
      </c>
      <c r="J8" s="36">
        <v>10</v>
      </c>
      <c r="K8" s="36">
        <f t="shared" si="0"/>
        <v>0</v>
      </c>
    </row>
    <row r="9" spans="1:14" x14ac:dyDescent="0.2">
      <c r="B9" s="24"/>
      <c r="D9" s="24"/>
      <c r="E9" s="36"/>
      <c r="F9" s="36"/>
      <c r="G9" s="36"/>
      <c r="H9" s="88"/>
      <c r="I9" s="36"/>
      <c r="J9" s="36"/>
      <c r="K9" s="36"/>
    </row>
    <row r="10" spans="1:14" ht="26.25" customHeight="1" x14ac:dyDescent="0.2">
      <c r="B10" s="3" t="s">
        <v>10</v>
      </c>
      <c r="C10" s="8" t="s">
        <v>53</v>
      </c>
      <c r="D10" s="3" t="s">
        <v>53</v>
      </c>
      <c r="E10" s="10"/>
      <c r="F10" s="10"/>
      <c r="G10" s="17"/>
      <c r="I10" s="103" t="s">
        <v>177</v>
      </c>
      <c r="J10" s="12" t="s">
        <v>172</v>
      </c>
      <c r="K10" s="91" t="s">
        <v>173</v>
      </c>
      <c r="L10" s="100" t="s">
        <v>174</v>
      </c>
      <c r="M10" s="101" t="s">
        <v>175</v>
      </c>
      <c r="N10" s="102" t="s">
        <v>176</v>
      </c>
    </row>
    <row r="11" spans="1:14" x14ac:dyDescent="0.2">
      <c r="A11" s="109" t="s">
        <v>71</v>
      </c>
      <c r="B11" s="8" t="s">
        <v>15</v>
      </c>
      <c r="C11" s="8"/>
      <c r="D11" s="8"/>
      <c r="E11" s="38">
        <v>25.7</v>
      </c>
      <c r="F11" s="36">
        <v>488.22</v>
      </c>
      <c r="G11" s="36">
        <v>513.91999999999996</v>
      </c>
      <c r="H11" s="15">
        <v>0.05</v>
      </c>
      <c r="I11" s="37">
        <f>M11*0.05</f>
        <v>20.805000000000003</v>
      </c>
      <c r="J11" s="12">
        <v>440.44</v>
      </c>
      <c r="K11" s="18">
        <f>J11/6</f>
        <v>73.406666666666666</v>
      </c>
      <c r="L11" s="106">
        <v>73</v>
      </c>
      <c r="M11" s="104">
        <f>L11*5.7</f>
        <v>416.1</v>
      </c>
      <c r="N11" s="74">
        <f>M11*0.95</f>
        <v>395.29500000000002</v>
      </c>
    </row>
    <row r="12" spans="1:14" x14ac:dyDescent="0.2">
      <c r="A12" s="109" t="s">
        <v>78</v>
      </c>
      <c r="B12" s="8" t="s">
        <v>16</v>
      </c>
      <c r="C12" s="8"/>
      <c r="D12" s="8"/>
      <c r="E12" s="38">
        <v>58.9</v>
      </c>
      <c r="F12" s="36">
        <v>1119.0999999999999</v>
      </c>
      <c r="G12" s="36">
        <v>1178</v>
      </c>
      <c r="H12" s="15">
        <v>0.05</v>
      </c>
      <c r="I12" s="37">
        <f>J12*0.05</f>
        <v>40.85</v>
      </c>
      <c r="J12" s="107">
        <v>817</v>
      </c>
      <c r="K12" s="108">
        <v>86</v>
      </c>
    </row>
    <row r="13" spans="1:14" x14ac:dyDescent="0.2">
      <c r="A13" s="109" t="s">
        <v>74</v>
      </c>
      <c r="B13" s="112" t="s">
        <v>83</v>
      </c>
      <c r="C13" s="8"/>
      <c r="D13" s="8"/>
      <c r="E13" s="62">
        <v>10.25</v>
      </c>
      <c r="F13" s="36">
        <v>194.75</v>
      </c>
      <c r="G13" s="36">
        <v>205</v>
      </c>
      <c r="H13" s="15">
        <v>0.05</v>
      </c>
      <c r="I13" s="37">
        <v>9.5</v>
      </c>
      <c r="J13" s="12">
        <v>190</v>
      </c>
      <c r="K13" s="18">
        <v>38</v>
      </c>
    </row>
    <row r="14" spans="1:14" x14ac:dyDescent="0.2">
      <c r="A14" s="109"/>
      <c r="B14" s="113" t="s">
        <v>52</v>
      </c>
      <c r="C14" s="24" t="s">
        <v>14</v>
      </c>
      <c r="D14" s="24" t="s">
        <v>97</v>
      </c>
      <c r="E14" s="56">
        <f>SUM(E11:E13)</f>
        <v>94.85</v>
      </c>
      <c r="F14" s="66">
        <f>SUM(F11:F13)</f>
        <v>1802.07</v>
      </c>
      <c r="G14" s="66">
        <f>SUM(E14:F14)</f>
        <v>1896.9199999999998</v>
      </c>
      <c r="I14" s="37"/>
    </row>
    <row r="15" spans="1:14" x14ac:dyDescent="0.2">
      <c r="A15" s="109"/>
      <c r="B15" s="113"/>
      <c r="D15" s="24"/>
      <c r="E15" s="56"/>
      <c r="F15" s="66"/>
      <c r="G15" s="66"/>
      <c r="I15" s="37"/>
    </row>
    <row r="16" spans="1:14" x14ac:dyDescent="0.2">
      <c r="A16" s="114" t="s">
        <v>77</v>
      </c>
      <c r="B16" s="24" t="s">
        <v>11</v>
      </c>
      <c r="C16" s="24" t="s">
        <v>49</v>
      </c>
      <c r="D16" s="24" t="s">
        <v>103</v>
      </c>
      <c r="E16" s="36">
        <v>0</v>
      </c>
      <c r="F16" s="36">
        <v>3040</v>
      </c>
      <c r="G16" s="36">
        <v>3040</v>
      </c>
      <c r="I16" s="37"/>
      <c r="J16" s="107">
        <f>G16</f>
        <v>3040</v>
      </c>
      <c r="K16" s="108">
        <f>J16/40</f>
        <v>76</v>
      </c>
    </row>
    <row r="17" spans="1:13" x14ac:dyDescent="0.2">
      <c r="A17" s="109" t="s">
        <v>75</v>
      </c>
      <c r="B17" s="24" t="s">
        <v>12</v>
      </c>
      <c r="C17" s="24" t="s">
        <v>13</v>
      </c>
      <c r="D17" s="24" t="s">
        <v>104</v>
      </c>
      <c r="E17" s="30">
        <v>9</v>
      </c>
      <c r="F17" s="36">
        <v>1611</v>
      </c>
      <c r="G17" s="36">
        <v>1620</v>
      </c>
      <c r="H17" s="23" t="s">
        <v>59</v>
      </c>
      <c r="I17" s="36">
        <v>1710</v>
      </c>
      <c r="J17" s="12">
        <v>45</v>
      </c>
      <c r="K17" s="18">
        <f t="shared" si="0"/>
        <v>38</v>
      </c>
    </row>
    <row r="18" spans="1:13" s="24" customFormat="1" x14ac:dyDescent="0.2">
      <c r="A18" s="109" t="s">
        <v>76</v>
      </c>
      <c r="B18" s="24" t="s">
        <v>21</v>
      </c>
      <c r="C18" s="24" t="s">
        <v>22</v>
      </c>
      <c r="D18" s="24" t="s">
        <v>105</v>
      </c>
      <c r="E18" s="36">
        <v>19</v>
      </c>
      <c r="F18" s="36">
        <v>1925.26</v>
      </c>
      <c r="G18" s="36">
        <v>1944.76</v>
      </c>
      <c r="H18" s="110"/>
      <c r="I18" s="36"/>
      <c r="J18" s="37"/>
      <c r="K18" s="111"/>
      <c r="L18" s="95"/>
      <c r="M18" s="95"/>
    </row>
    <row r="19" spans="1:13" x14ac:dyDescent="0.2">
      <c r="A19" s="109" t="s">
        <v>73</v>
      </c>
      <c r="B19" s="24" t="s">
        <v>17</v>
      </c>
      <c r="C19" s="24" t="s">
        <v>18</v>
      </c>
      <c r="D19" s="24" t="s">
        <v>106</v>
      </c>
      <c r="E19" s="63">
        <v>0</v>
      </c>
      <c r="F19" s="36">
        <v>4153.6000000000004</v>
      </c>
      <c r="G19" s="36">
        <v>4153.6000000000004</v>
      </c>
      <c r="H19" s="16" t="s">
        <v>53</v>
      </c>
      <c r="I19" s="36"/>
      <c r="J19" s="12">
        <v>42</v>
      </c>
      <c r="K19" s="18">
        <f t="shared" si="0"/>
        <v>0</v>
      </c>
    </row>
    <row r="20" spans="1:13" x14ac:dyDescent="0.2">
      <c r="A20" s="114" t="s">
        <v>123</v>
      </c>
      <c r="B20" s="24" t="s">
        <v>124</v>
      </c>
      <c r="C20" s="24" t="s">
        <v>125</v>
      </c>
      <c r="D20" s="24" t="s">
        <v>126</v>
      </c>
      <c r="E20" s="64">
        <v>0</v>
      </c>
      <c r="F20" s="36">
        <v>869.48</v>
      </c>
      <c r="G20" s="36">
        <v>869.48</v>
      </c>
      <c r="H20" s="16"/>
      <c r="I20" s="36"/>
    </row>
    <row r="21" spans="1:13" x14ac:dyDescent="0.2">
      <c r="A21" s="114" t="s">
        <v>81</v>
      </c>
      <c r="B21" s="115" t="s">
        <v>44</v>
      </c>
      <c r="D21" s="24"/>
      <c r="E21" s="39">
        <f>E4+E5+E6+E7+E8+E11+E12+E13+E16+E17+E18+E19+E20</f>
        <v>122.85</v>
      </c>
      <c r="F21" s="61">
        <f>F4+F5+F6+F7+F8+F11+F12+F13+F16+F17+F18+F19+F20</f>
        <v>15642.210000000001</v>
      </c>
      <c r="G21" s="82">
        <f>G4+G5+G6+G7+G8+G11+G12+G13+G16+G17+G18+G19+G20</f>
        <v>15765.560000000001</v>
      </c>
      <c r="I21" s="37"/>
    </row>
    <row r="22" spans="1:13" x14ac:dyDescent="0.2">
      <c r="B22" s="4"/>
      <c r="E22" s="39"/>
      <c r="F22" s="61"/>
      <c r="G22" s="82"/>
      <c r="I22" s="37"/>
    </row>
    <row r="23" spans="1:13" x14ac:dyDescent="0.2">
      <c r="E23" s="11"/>
      <c r="F23" s="13"/>
      <c r="G23" s="14"/>
      <c r="I23" s="37"/>
    </row>
    <row r="24" spans="1:13" x14ac:dyDescent="0.2">
      <c r="B24" s="5" t="s">
        <v>24</v>
      </c>
      <c r="C24" s="58" t="s">
        <v>19</v>
      </c>
      <c r="D24" s="27" t="s">
        <v>20</v>
      </c>
      <c r="E24" s="28" t="s">
        <v>1</v>
      </c>
      <c r="F24" s="27" t="s">
        <v>0</v>
      </c>
      <c r="G24" s="27" t="s">
        <v>23</v>
      </c>
      <c r="I24" s="37"/>
      <c r="M24" s="95"/>
    </row>
    <row r="25" spans="1:13" x14ac:dyDescent="0.2">
      <c r="A25" s="43" t="s">
        <v>152</v>
      </c>
      <c r="B25" s="3" t="s">
        <v>154</v>
      </c>
      <c r="C25" s="48" t="s">
        <v>155</v>
      </c>
      <c r="D25" s="48" t="s">
        <v>160</v>
      </c>
      <c r="E25" s="36">
        <v>187.3</v>
      </c>
      <c r="F25" s="36">
        <v>1685.71</v>
      </c>
      <c r="G25" s="39">
        <v>1873.01</v>
      </c>
      <c r="I25" s="37"/>
      <c r="L25" s="93"/>
      <c r="M25" s="96">
        <v>0.1</v>
      </c>
    </row>
    <row r="26" spans="1:13" x14ac:dyDescent="0.2">
      <c r="A26" s="43"/>
      <c r="B26" s="3"/>
      <c r="C26" s="52" t="s">
        <v>156</v>
      </c>
      <c r="D26" s="3" t="s">
        <v>161</v>
      </c>
      <c r="E26" s="36">
        <f t="shared" ref="E26:E29" si="2">G26*0.1</f>
        <v>0</v>
      </c>
      <c r="F26" s="36">
        <f t="shared" ref="F26:F29" si="3">G26-E26</f>
        <v>0</v>
      </c>
      <c r="G26" s="39">
        <v>0</v>
      </c>
      <c r="I26" s="37"/>
      <c r="M26" s="96">
        <v>0.1</v>
      </c>
    </row>
    <row r="27" spans="1:13" x14ac:dyDescent="0.2">
      <c r="A27" s="43"/>
      <c r="B27" s="3"/>
      <c r="C27" s="48" t="s">
        <v>165</v>
      </c>
      <c r="D27" s="3" t="s">
        <v>162</v>
      </c>
      <c r="E27" s="36">
        <v>384.79</v>
      </c>
      <c r="F27" s="36">
        <v>3463.09</v>
      </c>
      <c r="G27" s="39">
        <v>3847.88</v>
      </c>
      <c r="I27" s="37"/>
      <c r="M27" s="96">
        <v>0.1</v>
      </c>
    </row>
    <row r="28" spans="1:13" x14ac:dyDescent="0.2">
      <c r="A28" s="43"/>
      <c r="B28" s="3"/>
      <c r="C28" s="52" t="s">
        <v>157</v>
      </c>
      <c r="D28" s="3" t="s">
        <v>163</v>
      </c>
      <c r="E28" s="36">
        <f t="shared" si="2"/>
        <v>0</v>
      </c>
      <c r="F28" s="36">
        <f t="shared" si="3"/>
        <v>0</v>
      </c>
      <c r="G28" s="39">
        <v>0</v>
      </c>
      <c r="I28" s="37"/>
      <c r="M28" s="96">
        <v>0.1</v>
      </c>
    </row>
    <row r="29" spans="1:13" x14ac:dyDescent="0.2">
      <c r="A29" s="43"/>
      <c r="B29" s="3"/>
      <c r="C29" s="52" t="s">
        <v>151</v>
      </c>
      <c r="D29" s="3" t="s">
        <v>164</v>
      </c>
      <c r="E29" s="36">
        <f t="shared" si="2"/>
        <v>77.667000000000002</v>
      </c>
      <c r="F29" s="36">
        <f t="shared" si="3"/>
        <v>699.00299999999993</v>
      </c>
      <c r="G29" s="39">
        <v>776.67</v>
      </c>
      <c r="I29" s="37"/>
      <c r="M29" s="96">
        <v>0.1</v>
      </c>
    </row>
    <row r="30" spans="1:13" x14ac:dyDescent="0.2">
      <c r="A30" s="43"/>
      <c r="B30" s="3"/>
      <c r="C30" s="52"/>
      <c r="D30" s="75" t="s">
        <v>166</v>
      </c>
      <c r="E30" s="80">
        <v>649.76</v>
      </c>
      <c r="F30" s="80">
        <v>5847.8</v>
      </c>
      <c r="G30" s="81">
        <f>SUM(G25:G29)</f>
        <v>6497.56</v>
      </c>
      <c r="I30" s="37"/>
      <c r="M30" s="96">
        <v>0.1</v>
      </c>
    </row>
    <row r="31" spans="1:13" x14ac:dyDescent="0.2">
      <c r="A31" s="43" t="s">
        <v>67</v>
      </c>
      <c r="B31" s="44" t="s">
        <v>153</v>
      </c>
      <c r="C31" s="24" t="s">
        <v>25</v>
      </c>
      <c r="D31" t="s">
        <v>107</v>
      </c>
      <c r="E31" s="36">
        <v>2099.13</v>
      </c>
      <c r="F31" s="36">
        <v>18892.14</v>
      </c>
      <c r="G31" s="39">
        <v>20991.27</v>
      </c>
      <c r="H31" s="15">
        <v>0.1</v>
      </c>
      <c r="I31" s="36">
        <v>28940.560000000001</v>
      </c>
      <c r="M31" s="96">
        <v>0.1</v>
      </c>
    </row>
    <row r="32" spans="1:13" x14ac:dyDescent="0.2">
      <c r="A32" s="43" t="s">
        <v>69</v>
      </c>
      <c r="B32" t="s">
        <v>27</v>
      </c>
      <c r="C32" s="24" t="s">
        <v>26</v>
      </c>
      <c r="D32" t="s">
        <v>108</v>
      </c>
      <c r="E32" s="36">
        <v>129</v>
      </c>
      <c r="F32" s="36">
        <v>1161</v>
      </c>
      <c r="G32" s="39">
        <v>1290</v>
      </c>
      <c r="H32" s="15">
        <v>0.1</v>
      </c>
      <c r="I32" s="36">
        <v>1635</v>
      </c>
      <c r="M32" s="95"/>
    </row>
    <row r="33" spans="1:15" x14ac:dyDescent="0.2">
      <c r="A33" s="43" t="s">
        <v>70</v>
      </c>
      <c r="B33" t="s">
        <v>28</v>
      </c>
      <c r="C33" s="24" t="s">
        <v>29</v>
      </c>
      <c r="D33" t="s">
        <v>109</v>
      </c>
      <c r="E33" s="36">
        <v>0</v>
      </c>
      <c r="F33" s="36">
        <v>0</v>
      </c>
      <c r="G33" s="39">
        <f t="shared" ref="G33:G50" si="4">SUM(E33:F33)</f>
        <v>0</v>
      </c>
      <c r="H33" s="15">
        <v>0.1</v>
      </c>
      <c r="I33" s="36">
        <v>0</v>
      </c>
      <c r="M33" s="95"/>
    </row>
    <row r="34" spans="1:15" x14ac:dyDescent="0.2">
      <c r="A34" s="43" t="s">
        <v>71</v>
      </c>
      <c r="B34" t="s">
        <v>30</v>
      </c>
      <c r="C34" s="24" t="s">
        <v>31</v>
      </c>
      <c r="D34" t="s">
        <v>110</v>
      </c>
      <c r="E34" s="36">
        <v>63.19</v>
      </c>
      <c r="F34" s="36">
        <v>568.71</v>
      </c>
      <c r="G34" s="39">
        <v>631.9</v>
      </c>
      <c r="H34" s="15">
        <v>0.1</v>
      </c>
      <c r="I34" s="36">
        <v>740.15</v>
      </c>
      <c r="M34" s="95"/>
    </row>
    <row r="35" spans="1:15" x14ac:dyDescent="0.2">
      <c r="A35" s="43" t="s">
        <v>73</v>
      </c>
      <c r="B35" t="s">
        <v>127</v>
      </c>
      <c r="C35" s="24" t="s">
        <v>32</v>
      </c>
      <c r="D35" t="s">
        <v>168</v>
      </c>
      <c r="E35" s="89">
        <v>52.23</v>
      </c>
      <c r="F35" s="36">
        <v>470.07</v>
      </c>
      <c r="G35" s="90">
        <v>522.29999999999995</v>
      </c>
      <c r="H35" s="15"/>
      <c r="I35" s="36"/>
      <c r="M35" s="95"/>
    </row>
    <row r="36" spans="1:15" x14ac:dyDescent="0.2">
      <c r="A36" s="43"/>
      <c r="C36" s="24" t="s">
        <v>50</v>
      </c>
      <c r="D36" t="s">
        <v>171</v>
      </c>
      <c r="E36" s="89">
        <v>22.42</v>
      </c>
      <c r="F36" s="36">
        <v>201.76</v>
      </c>
      <c r="G36" s="90">
        <v>224.18</v>
      </c>
      <c r="H36" s="15"/>
      <c r="I36" s="36"/>
      <c r="M36" s="95"/>
    </row>
    <row r="37" spans="1:15" x14ac:dyDescent="0.2">
      <c r="A37" s="43"/>
      <c r="B37" t="s">
        <v>144</v>
      </c>
      <c r="C37" s="24" t="s">
        <v>42</v>
      </c>
      <c r="D37" t="s">
        <v>106</v>
      </c>
      <c r="E37" s="89">
        <v>63.06</v>
      </c>
      <c r="F37" s="36">
        <v>567.55999999999995</v>
      </c>
      <c r="G37" s="90">
        <v>630.62</v>
      </c>
      <c r="H37" s="15"/>
      <c r="I37" s="36"/>
      <c r="M37" s="95"/>
    </row>
    <row r="38" spans="1:15" x14ac:dyDescent="0.2">
      <c r="A38" s="43" t="s">
        <v>72</v>
      </c>
      <c r="B38" t="s">
        <v>128</v>
      </c>
      <c r="C38" s="83"/>
      <c r="D38" s="84"/>
      <c r="E38" s="36">
        <v>0</v>
      </c>
      <c r="F38" s="36">
        <v>0</v>
      </c>
      <c r="G38" s="39">
        <f t="shared" si="4"/>
        <v>0</v>
      </c>
      <c r="H38" s="15"/>
      <c r="I38" s="36"/>
      <c r="M38" s="95"/>
    </row>
    <row r="39" spans="1:15" x14ac:dyDescent="0.2">
      <c r="A39" s="43" t="s">
        <v>129</v>
      </c>
      <c r="B39" t="s">
        <v>130</v>
      </c>
      <c r="C39" s="67" t="s">
        <v>131</v>
      </c>
      <c r="D39" t="s">
        <v>148</v>
      </c>
      <c r="E39" s="36">
        <v>0</v>
      </c>
      <c r="F39" s="36">
        <v>0</v>
      </c>
      <c r="G39" s="39">
        <f t="shared" si="4"/>
        <v>0</v>
      </c>
      <c r="H39" s="15"/>
      <c r="I39" s="36"/>
      <c r="M39" s="95"/>
      <c r="O39" s="44" t="s">
        <v>53</v>
      </c>
    </row>
    <row r="40" spans="1:15" x14ac:dyDescent="0.2">
      <c r="A40" s="43" t="s">
        <v>132</v>
      </c>
      <c r="B40" t="s">
        <v>133</v>
      </c>
      <c r="C40" s="24" t="s">
        <v>33</v>
      </c>
      <c r="D40" t="s">
        <v>149</v>
      </c>
      <c r="E40" s="36">
        <v>387.3</v>
      </c>
      <c r="F40" s="36">
        <v>7358.56</v>
      </c>
      <c r="G40" s="39">
        <v>7745.86</v>
      </c>
      <c r="H40" s="15"/>
      <c r="I40" s="36"/>
      <c r="M40" s="95"/>
    </row>
    <row r="41" spans="1:15" x14ac:dyDescent="0.2">
      <c r="A41" s="43" t="s">
        <v>80</v>
      </c>
      <c r="B41" t="s">
        <v>150</v>
      </c>
      <c r="C41" s="52" t="s">
        <v>134</v>
      </c>
      <c r="D41" s="44" t="s">
        <v>159</v>
      </c>
      <c r="E41" s="37">
        <v>34.32</v>
      </c>
      <c r="F41" s="36">
        <v>823.53</v>
      </c>
      <c r="G41" s="61">
        <v>857.85</v>
      </c>
      <c r="M41" s="97">
        <v>0.04</v>
      </c>
    </row>
    <row r="42" spans="1:15" x14ac:dyDescent="0.2">
      <c r="A42" s="43" t="s">
        <v>79</v>
      </c>
      <c r="B42" s="44" t="s">
        <v>86</v>
      </c>
      <c r="C42" s="87" t="s">
        <v>39</v>
      </c>
      <c r="D42" t="s">
        <v>111</v>
      </c>
      <c r="E42" s="36">
        <v>0.28000000000000003</v>
      </c>
      <c r="F42" s="36">
        <v>2.46</v>
      </c>
      <c r="G42" s="39">
        <v>2.74</v>
      </c>
      <c r="H42" s="15">
        <v>0.1</v>
      </c>
      <c r="I42" s="36">
        <v>39.17</v>
      </c>
      <c r="M42" s="98"/>
    </row>
    <row r="43" spans="1:15" x14ac:dyDescent="0.2">
      <c r="A43" s="43" t="s">
        <v>81</v>
      </c>
      <c r="B43" s="44" t="s">
        <v>135</v>
      </c>
      <c r="C43" s="85"/>
      <c r="D43" s="86"/>
      <c r="E43" s="37">
        <v>0</v>
      </c>
      <c r="F43" s="36">
        <v>0</v>
      </c>
      <c r="G43" s="61">
        <v>0</v>
      </c>
      <c r="M43" s="92" t="s">
        <v>169</v>
      </c>
    </row>
    <row r="44" spans="1:15" x14ac:dyDescent="0.2">
      <c r="A44" s="43" t="s">
        <v>85</v>
      </c>
      <c r="B44" s="44" t="s">
        <v>136</v>
      </c>
      <c r="C44" s="83"/>
      <c r="D44" s="84"/>
      <c r="E44" s="37">
        <v>0</v>
      </c>
      <c r="F44" s="36">
        <v>0</v>
      </c>
      <c r="G44" s="61">
        <f t="shared" si="4"/>
        <v>0</v>
      </c>
      <c r="M44" s="92" t="s">
        <v>169</v>
      </c>
    </row>
    <row r="45" spans="1:15" ht="25.5" x14ac:dyDescent="0.2">
      <c r="A45" s="43" t="s">
        <v>82</v>
      </c>
      <c r="B45" s="44" t="s">
        <v>137</v>
      </c>
      <c r="C45" s="54" t="s">
        <v>167</v>
      </c>
      <c r="D45" s="59" t="s">
        <v>117</v>
      </c>
      <c r="E45" s="73">
        <v>0</v>
      </c>
      <c r="F45" s="73">
        <v>10</v>
      </c>
      <c r="G45" s="72">
        <v>10</v>
      </c>
    </row>
    <row r="46" spans="1:15" x14ac:dyDescent="0.2">
      <c r="A46" s="43" t="s">
        <v>138</v>
      </c>
      <c r="B46" t="s">
        <v>36</v>
      </c>
      <c r="C46" s="24" t="s">
        <v>37</v>
      </c>
      <c r="D46" t="s">
        <v>113</v>
      </c>
      <c r="E46" s="36">
        <v>0</v>
      </c>
      <c r="F46" s="36">
        <v>1386.87</v>
      </c>
      <c r="G46" s="39">
        <v>2086.4299999999998</v>
      </c>
      <c r="H46" s="15">
        <v>0.66669999999999996</v>
      </c>
      <c r="I46" s="36">
        <v>1410</v>
      </c>
      <c r="M46" s="95"/>
    </row>
    <row r="47" spans="1:15" x14ac:dyDescent="0.2">
      <c r="A47" s="43" t="s">
        <v>140</v>
      </c>
      <c r="B47" t="s">
        <v>40</v>
      </c>
      <c r="C47" s="24" t="s">
        <v>41</v>
      </c>
      <c r="D47" t="s">
        <v>115</v>
      </c>
      <c r="E47" s="36">
        <v>0</v>
      </c>
      <c r="F47" s="36">
        <v>428.03</v>
      </c>
      <c r="G47" s="39">
        <v>856.05</v>
      </c>
      <c r="H47" s="15">
        <v>0.5</v>
      </c>
      <c r="I47" s="36">
        <v>655.13</v>
      </c>
      <c r="M47" s="95"/>
    </row>
    <row r="48" spans="1:15" x14ac:dyDescent="0.2">
      <c r="A48" s="43" t="s">
        <v>139</v>
      </c>
      <c r="B48" t="s">
        <v>38</v>
      </c>
      <c r="C48" s="24" t="s">
        <v>51</v>
      </c>
      <c r="D48" t="s">
        <v>114</v>
      </c>
      <c r="E48" s="36">
        <v>0</v>
      </c>
      <c r="F48" s="36">
        <v>26.79</v>
      </c>
      <c r="G48" s="39">
        <v>26.79</v>
      </c>
      <c r="H48" s="15"/>
      <c r="I48" s="36"/>
      <c r="M48" s="98" t="s">
        <v>53</v>
      </c>
    </row>
    <row r="49" spans="1:18" x14ac:dyDescent="0.2">
      <c r="A49" s="43" t="s">
        <v>141</v>
      </c>
      <c r="B49" t="s">
        <v>34</v>
      </c>
      <c r="C49" s="24" t="s">
        <v>35</v>
      </c>
      <c r="D49" t="s">
        <v>112</v>
      </c>
      <c r="E49" s="36">
        <v>0</v>
      </c>
      <c r="F49" s="36">
        <v>97.66</v>
      </c>
      <c r="G49" s="39">
        <v>488.32</v>
      </c>
      <c r="H49" s="15">
        <v>0.8</v>
      </c>
      <c r="I49" s="36">
        <v>666.49</v>
      </c>
      <c r="M49" s="95"/>
    </row>
    <row r="50" spans="1:18" x14ac:dyDescent="0.2">
      <c r="A50" s="43" t="s">
        <v>143</v>
      </c>
      <c r="B50" t="s">
        <v>142</v>
      </c>
      <c r="E50" s="36">
        <v>0</v>
      </c>
      <c r="F50" s="36">
        <v>0</v>
      </c>
      <c r="G50" s="39">
        <f t="shared" si="4"/>
        <v>0</v>
      </c>
      <c r="H50" s="15">
        <v>0.5</v>
      </c>
      <c r="I50" s="36">
        <v>0</v>
      </c>
      <c r="M50" s="95" t="s">
        <v>170</v>
      </c>
    </row>
    <row r="51" spans="1:18" x14ac:dyDescent="0.2">
      <c r="A51" s="43" t="s">
        <v>145</v>
      </c>
      <c r="B51" t="s">
        <v>146</v>
      </c>
      <c r="C51" s="24" t="s">
        <v>147</v>
      </c>
      <c r="D51" s="44" t="s">
        <v>158</v>
      </c>
      <c r="E51" s="37">
        <v>0</v>
      </c>
      <c r="F51" s="36">
        <v>0</v>
      </c>
      <c r="G51" s="76">
        <v>0</v>
      </c>
    </row>
    <row r="52" spans="1:18" x14ac:dyDescent="0.2">
      <c r="B52" t="s">
        <v>54</v>
      </c>
      <c r="C52" s="24" t="s">
        <v>55</v>
      </c>
      <c r="D52" t="s">
        <v>116</v>
      </c>
      <c r="E52" s="36"/>
      <c r="F52" s="36"/>
      <c r="G52" s="30">
        <f t="shared" ref="G52" si="5">E52+F52</f>
        <v>0</v>
      </c>
      <c r="H52" s="15"/>
      <c r="I52" s="36">
        <v>0</v>
      </c>
      <c r="M52" s="95"/>
    </row>
    <row r="53" spans="1:18" x14ac:dyDescent="0.2">
      <c r="A53" s="43"/>
      <c r="B53" s="44"/>
      <c r="C53" s="54"/>
      <c r="D53" s="59"/>
      <c r="E53" s="64"/>
      <c r="F53" s="64"/>
      <c r="G53" s="50"/>
      <c r="H53" s="15"/>
      <c r="I53" s="36"/>
      <c r="M53" s="99"/>
    </row>
    <row r="54" spans="1:18" x14ac:dyDescent="0.2">
      <c r="B54" s="4" t="s">
        <v>45</v>
      </c>
      <c r="E54" s="39">
        <f>SUM(E30:E53)</f>
        <v>3500.690000000001</v>
      </c>
      <c r="F54" s="39">
        <f>SUM(F30:F53)</f>
        <v>37842.94</v>
      </c>
      <c r="G54" s="77">
        <f>SUM(G30:G53)</f>
        <v>42861.87</v>
      </c>
      <c r="H54" s="15">
        <v>0.5</v>
      </c>
      <c r="I54" s="36">
        <v>57.5</v>
      </c>
      <c r="M54" s="95"/>
    </row>
    <row r="55" spans="1:18" x14ac:dyDescent="0.2">
      <c r="B55" s="4"/>
      <c r="E55" s="39"/>
      <c r="F55" s="39"/>
      <c r="G55" s="77"/>
      <c r="H55" s="15"/>
      <c r="I55" s="36"/>
      <c r="M55" s="95"/>
    </row>
    <row r="56" spans="1:18" x14ac:dyDescent="0.2">
      <c r="A56" s="43" t="s">
        <v>96</v>
      </c>
      <c r="B56" t="s">
        <v>57</v>
      </c>
      <c r="C56" s="24" t="s">
        <v>56</v>
      </c>
      <c r="D56" t="s">
        <v>118</v>
      </c>
      <c r="E56" s="62">
        <v>22.5</v>
      </c>
      <c r="F56" s="64">
        <v>22.5</v>
      </c>
      <c r="G56" s="50">
        <v>45</v>
      </c>
      <c r="I56" s="37"/>
      <c r="M56" s="95"/>
      <c r="R56" t="s">
        <v>178</v>
      </c>
    </row>
    <row r="57" spans="1:18" x14ac:dyDescent="0.2">
      <c r="A57" s="34"/>
      <c r="B57" s="49" t="s">
        <v>87</v>
      </c>
      <c r="C57" s="69" t="s">
        <v>19</v>
      </c>
      <c r="D57" s="31" t="s">
        <v>20</v>
      </c>
      <c r="E57" s="78" t="s">
        <v>1</v>
      </c>
      <c r="F57" s="69" t="s">
        <v>0</v>
      </c>
      <c r="G57" s="69" t="s">
        <v>23</v>
      </c>
      <c r="I57" s="37"/>
    </row>
    <row r="58" spans="1:18" x14ac:dyDescent="0.2">
      <c r="A58" s="33"/>
      <c r="B58" s="32"/>
      <c r="C58" s="70"/>
      <c r="D58" s="32"/>
      <c r="E58" s="79" t="s">
        <v>53</v>
      </c>
      <c r="F58" s="70" t="s">
        <v>53</v>
      </c>
      <c r="G58" s="70"/>
      <c r="I58" s="37"/>
    </row>
    <row r="59" spans="1:18" x14ac:dyDescent="0.2">
      <c r="B59" s="4" t="s">
        <v>44</v>
      </c>
      <c r="C59" s="24" t="s">
        <v>43</v>
      </c>
      <c r="D59" t="s">
        <v>119</v>
      </c>
      <c r="E59" s="36">
        <v>52.66</v>
      </c>
      <c r="F59" s="56">
        <v>474.03</v>
      </c>
      <c r="G59" s="39">
        <v>526.69000000000005</v>
      </c>
      <c r="H59" s="15">
        <v>0.1</v>
      </c>
      <c r="I59" s="37">
        <v>1333</v>
      </c>
      <c r="L59" s="92" t="s">
        <v>53</v>
      </c>
    </row>
    <row r="60" spans="1:18" x14ac:dyDescent="0.2">
      <c r="B60" s="4"/>
      <c r="E60" s="36"/>
      <c r="F60" s="40" t="s">
        <v>53</v>
      </c>
      <c r="G60" s="40"/>
      <c r="I60" s="37"/>
    </row>
    <row r="61" spans="1:18" x14ac:dyDescent="0.2">
      <c r="A61" s="34"/>
      <c r="B61" s="51" t="s">
        <v>88</v>
      </c>
      <c r="C61" s="58" t="s">
        <v>19</v>
      </c>
      <c r="D61" s="27" t="s">
        <v>20</v>
      </c>
      <c r="E61" s="57" t="s">
        <v>1</v>
      </c>
      <c r="F61" s="58" t="s">
        <v>0</v>
      </c>
      <c r="G61" s="58" t="s">
        <v>23</v>
      </c>
      <c r="I61" s="37"/>
    </row>
    <row r="62" spans="1:18" x14ac:dyDescent="0.2">
      <c r="B62" s="4"/>
      <c r="E62" s="36"/>
      <c r="F62" s="40"/>
      <c r="G62" s="40"/>
      <c r="I62" s="37"/>
    </row>
    <row r="63" spans="1:18" x14ac:dyDescent="0.2">
      <c r="A63" s="43" t="s">
        <v>66</v>
      </c>
      <c r="B63" s="44" t="s">
        <v>89</v>
      </c>
      <c r="C63" s="24" t="s">
        <v>92</v>
      </c>
      <c r="D63" t="s">
        <v>120</v>
      </c>
      <c r="E63" s="36">
        <v>0</v>
      </c>
      <c r="F63" s="40">
        <v>2782.75</v>
      </c>
      <c r="G63" s="40">
        <v>2782.75</v>
      </c>
      <c r="I63" s="37">
        <v>1531.62</v>
      </c>
      <c r="M63" s="98"/>
    </row>
    <row r="64" spans="1:18" x14ac:dyDescent="0.2">
      <c r="A64" s="43" t="s">
        <v>67</v>
      </c>
      <c r="B64" s="44" t="s">
        <v>90</v>
      </c>
      <c r="C64" s="24" t="s">
        <v>92</v>
      </c>
      <c r="D64" t="s">
        <v>120</v>
      </c>
      <c r="E64" s="36">
        <v>0</v>
      </c>
      <c r="F64" s="40">
        <v>2490</v>
      </c>
      <c r="G64" s="40">
        <v>2490</v>
      </c>
      <c r="I64" s="37">
        <v>980</v>
      </c>
      <c r="M64" s="98"/>
    </row>
    <row r="65" spans="1:13" x14ac:dyDescent="0.2">
      <c r="A65" s="43" t="s">
        <v>68</v>
      </c>
      <c r="B65" s="44" t="s">
        <v>91</v>
      </c>
      <c r="C65" s="24" t="s">
        <v>92</v>
      </c>
      <c r="D65" t="s">
        <v>121</v>
      </c>
      <c r="E65" s="36">
        <v>0</v>
      </c>
      <c r="F65" s="40">
        <v>856.52</v>
      </c>
      <c r="G65" s="40">
        <v>856.52</v>
      </c>
      <c r="I65" s="37">
        <v>130</v>
      </c>
      <c r="M65" s="98"/>
    </row>
    <row r="66" spans="1:13" x14ac:dyDescent="0.2">
      <c r="A66" s="43" t="s">
        <v>70</v>
      </c>
      <c r="B66" s="44" t="s">
        <v>93</v>
      </c>
      <c r="C66" s="24" t="s">
        <v>95</v>
      </c>
      <c r="D66" t="s">
        <v>122</v>
      </c>
      <c r="E66" s="36">
        <v>0</v>
      </c>
      <c r="F66" s="40">
        <v>0</v>
      </c>
      <c r="G66" s="40">
        <v>0</v>
      </c>
      <c r="I66" s="37">
        <v>0</v>
      </c>
      <c r="M66" s="98"/>
    </row>
    <row r="67" spans="1:13" x14ac:dyDescent="0.2">
      <c r="A67" s="43" t="s">
        <v>71</v>
      </c>
      <c r="B67" s="44" t="s">
        <v>94</v>
      </c>
      <c r="C67" s="24" t="s">
        <v>95</v>
      </c>
      <c r="D67" t="s">
        <v>122</v>
      </c>
      <c r="E67" s="64">
        <v>0</v>
      </c>
      <c r="F67" s="65">
        <v>102.72</v>
      </c>
      <c r="G67" s="40">
        <v>102.72</v>
      </c>
      <c r="I67" s="37">
        <v>322.49</v>
      </c>
      <c r="M67" s="98"/>
    </row>
    <row r="68" spans="1:13" x14ac:dyDescent="0.2">
      <c r="B68" s="4"/>
      <c r="E68" s="53">
        <f>SUM(E63:E67)</f>
        <v>0</v>
      </c>
      <c r="F68" s="55">
        <f>SUM(F63:F67)</f>
        <v>6231.9900000000007</v>
      </c>
      <c r="G68" s="60">
        <f>SUM(G63:G67)</f>
        <v>6231.9900000000007</v>
      </c>
    </row>
    <row r="69" spans="1:13" ht="15.75" x14ac:dyDescent="0.25">
      <c r="B69" s="6" t="s">
        <v>46</v>
      </c>
      <c r="C69" s="71"/>
      <c r="D69" s="7"/>
      <c r="E69" s="25">
        <f>E21+E54+E59+E68+E56</f>
        <v>3698.7000000000007</v>
      </c>
      <c r="F69" s="41">
        <f>+F21+F54+F59+F68+F56</f>
        <v>60213.67</v>
      </c>
      <c r="G69" s="26">
        <f>+G21+G54+G59+G68+G56</f>
        <v>65431.110000000008</v>
      </c>
    </row>
    <row r="70" spans="1:13" x14ac:dyDescent="0.2">
      <c r="B70" t="s">
        <v>53</v>
      </c>
      <c r="E70" s="11"/>
      <c r="J70" s="45"/>
    </row>
    <row r="71" spans="1:13" x14ac:dyDescent="0.2">
      <c r="E71" s="11"/>
      <c r="J71" s="35"/>
    </row>
    <row r="72" spans="1:13" x14ac:dyDescent="0.2">
      <c r="E72" s="11"/>
      <c r="J72" s="35"/>
    </row>
    <row r="73" spans="1:13" x14ac:dyDescent="0.2">
      <c r="E73" s="11"/>
      <c r="J73" s="35"/>
    </row>
    <row r="74" spans="1:13" x14ac:dyDescent="0.2">
      <c r="E74" s="11"/>
      <c r="J74" s="35"/>
    </row>
    <row r="75" spans="1:13" x14ac:dyDescent="0.2">
      <c r="E75" s="11"/>
    </row>
    <row r="76" spans="1:13" x14ac:dyDescent="0.2">
      <c r="E76" s="11"/>
    </row>
    <row r="77" spans="1:13" x14ac:dyDescent="0.2">
      <c r="E77" s="11"/>
    </row>
    <row r="78" spans="1:13" x14ac:dyDescent="0.2">
      <c r="E78" s="11"/>
    </row>
    <row r="79" spans="1:13" x14ac:dyDescent="0.2">
      <c r="E79" s="11"/>
    </row>
    <row r="80" spans="1:13" x14ac:dyDescent="0.2">
      <c r="E80" s="11"/>
    </row>
    <row r="81" spans="5:5" x14ac:dyDescent="0.2">
      <c r="E81" s="11"/>
    </row>
  </sheetData>
  <mergeCells count="1">
    <mergeCell ref="B1:G1"/>
  </mergeCells>
  <phoneticPr fontId="2" type="noConversion"/>
  <printOptions horizontalCentered="1" verticalCentered="1" gridLines="1"/>
  <pageMargins left="0.25" right="0.25" top="0" bottom="0" header="0.3" footer="0.3"/>
  <pageSetup scale="65" orientation="landscape" r:id="rId1"/>
  <headerFooter alignWithMargins="0"/>
  <ignoredErrors>
    <ignoredError sqref="A4:A8 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Austin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Bryan Haevischer</cp:lastModifiedBy>
  <cp:lastPrinted>2021-07-16T15:14:01Z</cp:lastPrinted>
  <dcterms:created xsi:type="dcterms:W3CDTF">2007-04-20T19:52:25Z</dcterms:created>
  <dcterms:modified xsi:type="dcterms:W3CDTF">2021-10-21T15:43:06Z</dcterms:modified>
</cp:coreProperties>
</file>